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5_2021\"/>
    </mc:Choice>
  </mc:AlternateContent>
  <xr:revisionPtr revIDLastSave="0" documentId="13_ncr:1_{7CA4DA0B-0CA6-43A9-8054-E3B7621079C3}" xr6:coauthVersionLast="46" xr6:coauthVersionMax="46" xr10:uidLastSave="{00000000-0000-0000-0000-000000000000}"/>
  <bookViews>
    <workbookView xWindow="-120" yWindow="-120" windowWidth="24240" windowHeight="13140" xr2:uid="{F88CBD79-4B27-4FF6-8CC0-455E31730EA1}"/>
  </bookViews>
  <sheets>
    <sheet name="PRECIFICAÇÃO" sheetId="5" r:id="rId1"/>
    <sheet name="FRETE" sheetId="6" r:id="rId2"/>
    <sheet name="FOLHA" sheetId="4" r:id="rId3"/>
    <sheet name="DESPESAS" sheetId="3" r:id="rId4"/>
    <sheet name="RECEITA X DESPESA" sheetId="1" r:id="rId5"/>
    <sheet name="RESULTADO" sheetId="7" r:id="rId6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B8" i="4" l="1"/>
  <c r="B5" i="4"/>
  <c r="B7" i="4"/>
  <c r="B13" i="4" s="1"/>
  <c r="B9" i="4"/>
  <c r="B6" i="4"/>
  <c r="B6" i="1"/>
  <c r="B7" i="1"/>
  <c r="B9" i="1"/>
  <c r="B10" i="1"/>
  <c r="B11" i="1"/>
  <c r="B3" i="1"/>
  <c r="B17" i="1"/>
  <c r="B16" i="1"/>
  <c r="B15" i="1"/>
  <c r="B17" i="6"/>
  <c r="B11" i="6"/>
  <c r="B5" i="6"/>
  <c r="B21" i="5"/>
  <c r="B20" i="5"/>
  <c r="B19" i="5"/>
  <c r="B18" i="5"/>
  <c r="B7" i="5"/>
  <c r="B12" i="5" s="1"/>
  <c r="C12" i="5" s="1"/>
  <c r="B15" i="5" l="1"/>
  <c r="B13" i="5" s="1"/>
  <c r="C13" i="5" s="1"/>
  <c r="B8" i="3" l="1"/>
  <c r="B8" i="1" s="1"/>
  <c r="B13" i="3" l="1"/>
  <c r="B13" i="1"/>
  <c r="G8" i="5" l="1"/>
  <c r="G12" i="5"/>
  <c r="G13" i="5"/>
  <c r="G14" i="5"/>
  <c r="G15" i="5"/>
  <c r="G18" i="5"/>
  <c r="I1" i="1"/>
  <c r="E3" i="1"/>
  <c r="I4" i="1"/>
  <c r="E6" i="1"/>
  <c r="B18" i="1"/>
  <c r="B19" i="1"/>
  <c r="B20" i="1"/>
  <c r="B21" i="1"/>
  <c r="B22" i="1"/>
  <c r="B23" i="1"/>
  <c r="B1" i="7"/>
  <c r="B3" i="7"/>
  <c r="B4" i="7"/>
  <c r="B5" i="7"/>
</calcChain>
</file>

<file path=xl/sharedStrings.xml><?xml version="1.0" encoding="utf-8"?>
<sst xmlns="http://schemas.openxmlformats.org/spreadsheetml/2006/main" count="120" uniqueCount="68">
  <si>
    <t>IMPOSTOS</t>
  </si>
  <si>
    <t>DESPESAS FIXAS</t>
  </si>
  <si>
    <t>DESPESAS VARIÁVEIS</t>
  </si>
  <si>
    <t>ALUGUEL</t>
  </si>
  <si>
    <t>VALOR</t>
  </si>
  <si>
    <t>ÁGUA</t>
  </si>
  <si>
    <t>LUZ</t>
  </si>
  <si>
    <t>BANCO</t>
  </si>
  <si>
    <t>SOFTWARE</t>
  </si>
  <si>
    <t>TAXAS</t>
  </si>
  <si>
    <t>PRODUTOS</t>
  </si>
  <si>
    <t>SERVIÇOS</t>
  </si>
  <si>
    <t>FOLHA (PESSOAL)</t>
  </si>
  <si>
    <t>RECEITAS</t>
  </si>
  <si>
    <t>LUCRO BRUTO</t>
  </si>
  <si>
    <t>LUCRO LÍQUIDO</t>
  </si>
  <si>
    <t>TOTAL</t>
  </si>
  <si>
    <t>TELEFONE/ INTERNET</t>
  </si>
  <si>
    <t>DESPESA GERAL</t>
  </si>
  <si>
    <t>FOLHA</t>
  </si>
  <si>
    <t>VALORES</t>
  </si>
  <si>
    <t>SALÁRIO</t>
  </si>
  <si>
    <t>CONTABILIDADE</t>
  </si>
  <si>
    <t>FÉRIAS</t>
  </si>
  <si>
    <t>13º SALÁRIO</t>
  </si>
  <si>
    <t>PLR</t>
  </si>
  <si>
    <t>PRÓ-LABORE</t>
  </si>
  <si>
    <t>INSS</t>
  </si>
  <si>
    <t>FGTS</t>
  </si>
  <si>
    <t>IRRF</t>
  </si>
  <si>
    <t>VALE TRANSPORTE</t>
  </si>
  <si>
    <t>%</t>
  </si>
  <si>
    <t>OUTROS</t>
  </si>
  <si>
    <t>FRETE</t>
  </si>
  <si>
    <t>COMISSÕES</t>
  </si>
  <si>
    <t>MEIOS DE PAGAMENTO</t>
  </si>
  <si>
    <t>DESPESAS</t>
  </si>
  <si>
    <t>PRECIFICACAO DE PRODUTOS E SERVICOS</t>
  </si>
  <si>
    <t>PRODUTO/SERVIÇO</t>
  </si>
  <si>
    <t>R$</t>
  </si>
  <si>
    <t>COMPRA</t>
  </si>
  <si>
    <t>CUSTO DIRETO DO PRODUTO</t>
  </si>
  <si>
    <t>PREÇO DE VENDA</t>
  </si>
  <si>
    <t>LUCRO (%)</t>
  </si>
  <si>
    <t>LUCRO ESPERADO (%)</t>
  </si>
  <si>
    <t>LUCRO REAL (%)</t>
  </si>
  <si>
    <t>CUSTO PRODUTO</t>
  </si>
  <si>
    <t>FRETE VALOR</t>
  </si>
  <si>
    <t>VALOR TOTAL NFE</t>
  </si>
  <si>
    <t>VALOR PRODUTO</t>
  </si>
  <si>
    <t>VALOR FRETE NFE</t>
  </si>
  <si>
    <t>VALOR FRETE PRODUTO</t>
  </si>
  <si>
    <t>FRETE PESO</t>
  </si>
  <si>
    <t>PESO TOTAL NFE</t>
  </si>
  <si>
    <t>PESO PRODUTO</t>
  </si>
  <si>
    <t>FRETE VOLUME</t>
  </si>
  <si>
    <t>VOLUME TOTAL NFE</t>
  </si>
  <si>
    <t>VOLUME PRODUTO</t>
  </si>
  <si>
    <t>funcionários</t>
  </si>
  <si>
    <t>inss</t>
  </si>
  <si>
    <t>salário funcionario</t>
  </si>
  <si>
    <t>Isento</t>
  </si>
  <si>
    <t>passagens</t>
  </si>
  <si>
    <t>custo passagem</t>
  </si>
  <si>
    <t>RECEITA</t>
  </si>
  <si>
    <t>DESPESA FIXA</t>
  </si>
  <si>
    <t>DESPESA VARIÁVEL</t>
  </si>
  <si>
    <t>DESPESA X RECEITA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</si>
</sst>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5" xfId="0" applyBorder="1"/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/>
    <xf numFmtId="0" fontId="5" fillId="0" borderId="0" xfId="0" applyFont="1" applyFill="1" applyBorder="1"/>
    <xf numFmtId="0" fontId="5" fillId="7" borderId="6" xfId="0" applyFont="1" applyFill="1" applyBorder="1"/>
    <xf numFmtId="0" fontId="5" fillId="7" borderId="7" xfId="0" applyFont="1" applyFill="1" applyBorder="1"/>
    <xf numFmtId="0" fontId="6" fillId="0" borderId="4" xfId="0" applyFont="1" applyBorder="1"/>
    <xf numFmtId="44" fontId="6" fillId="0" borderId="5" xfId="1" applyFont="1" applyBorder="1"/>
    <xf numFmtId="44" fontId="6" fillId="0" borderId="0" xfId="1" applyFont="1" applyFill="1" applyBorder="1"/>
    <xf numFmtId="0" fontId="7" fillId="5" borderId="6" xfId="0" applyFont="1" applyFill="1" applyBorder="1"/>
    <xf numFmtId="44" fontId="7" fillId="5" borderId="7" xfId="1" applyFont="1" applyFill="1" applyBorder="1"/>
    <xf numFmtId="44" fontId="7" fillId="0" borderId="0" xfId="1" applyFont="1" applyFill="1" applyBorder="1"/>
    <xf numFmtId="0" fontId="7" fillId="7" borderId="6" xfId="0" applyFont="1" applyFill="1" applyBorder="1"/>
    <xf numFmtId="44" fontId="7" fillId="7" borderId="7" xfId="1" applyFont="1" applyFill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/>
    <xf numFmtId="0" fontId="7" fillId="8" borderId="6" xfId="0" applyFont="1" applyFill="1" applyBorder="1"/>
    <xf numFmtId="44" fontId="7" fillId="8" borderId="7" xfId="1" applyFont="1" applyFill="1" applyBorder="1"/>
    <xf numFmtId="44" fontId="6" fillId="11" borderId="5" xfId="1" applyFont="1" applyFill="1" applyBorder="1"/>
    <xf numFmtId="0" fontId="7" fillId="10" borderId="6" xfId="0" applyFont="1" applyFill="1" applyBorder="1"/>
    <xf numFmtId="44" fontId="6" fillId="11" borderId="0" xfId="1" applyFont="1" applyFill="1" applyBorder="1"/>
    <xf numFmtId="44" fontId="6" fillId="0" borderId="0" xfId="1" applyFont="1" applyBorder="1"/>
    <xf numFmtId="44" fontId="7" fillId="10" borderId="10" xfId="1" applyFont="1" applyFill="1" applyBorder="1"/>
    <xf numFmtId="0" fontId="7" fillId="10" borderId="10" xfId="0" applyFont="1" applyFill="1" applyBorder="1"/>
    <xf numFmtId="0" fontId="6" fillId="0" borderId="2" xfId="0" applyFont="1" applyBorder="1"/>
    <xf numFmtId="44" fontId="6" fillId="11" borderId="11" xfId="1" applyFont="1" applyFill="1" applyBorder="1"/>
    <xf numFmtId="0" fontId="7" fillId="12" borderId="4" xfId="0" applyFont="1" applyFill="1" applyBorder="1"/>
    <xf numFmtId="0" fontId="7" fillId="12" borderId="0" xfId="0" applyFont="1" applyFill="1"/>
    <xf numFmtId="0" fontId="7" fillId="12" borderId="5" xfId="0" applyFont="1" applyFill="1" applyBorder="1"/>
    <xf numFmtId="0" fontId="7" fillId="0" borderId="0" xfId="0" applyFont="1"/>
    <xf numFmtId="0" fontId="7" fillId="13" borderId="4" xfId="0" applyFont="1" applyFill="1" applyBorder="1"/>
    <xf numFmtId="10" fontId="6" fillId="0" borderId="5" xfId="0" applyNumberFormat="1" applyFont="1" applyBorder="1"/>
    <xf numFmtId="0" fontId="3" fillId="14" borderId="6" xfId="0" applyFont="1" applyFill="1" applyBorder="1"/>
    <xf numFmtId="164" fontId="3" fillId="14" borderId="10" xfId="0" applyNumberFormat="1" applyFont="1" applyFill="1" applyBorder="1"/>
    <xf numFmtId="0" fontId="8" fillId="14" borderId="7" xfId="0" applyFont="1" applyFill="1" applyBorder="1"/>
    <xf numFmtId="0" fontId="7" fillId="13" borderId="6" xfId="0" applyFont="1" applyFill="1" applyBorder="1"/>
    <xf numFmtId="2" fontId="6" fillId="0" borderId="10" xfId="0" applyNumberFormat="1" applyFont="1" applyBorder="1"/>
    <xf numFmtId="10" fontId="6" fillId="11" borderId="7" xfId="0" applyNumberFormat="1" applyFont="1" applyFill="1" applyBorder="1"/>
    <xf numFmtId="0" fontId="7" fillId="13" borderId="2" xfId="0" applyFont="1" applyFill="1" applyBorder="1"/>
    <xf numFmtId="10" fontId="6" fillId="11" borderId="3" xfId="0" applyNumberFormat="1" applyFont="1" applyFill="1" applyBorder="1"/>
    <xf numFmtId="10" fontId="3" fillId="9" borderId="7" xfId="0" applyNumberFormat="1" applyFont="1" applyFill="1" applyBorder="1"/>
    <xf numFmtId="10" fontId="6" fillId="11" borderId="5" xfId="0" applyNumberFormat="1" applyFont="1" applyFill="1" applyBorder="1"/>
    <xf numFmtId="10" fontId="3" fillId="3" borderId="7" xfId="0" applyNumberFormat="1" applyFont="1" applyFill="1" applyBorder="1"/>
    <xf numFmtId="0" fontId="7" fillId="13" borderId="8" xfId="0" applyFont="1" applyFill="1" applyBorder="1"/>
    <xf numFmtId="10" fontId="6" fillId="11" borderId="9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7" fillId="0" borderId="4" xfId="0" applyFont="1" applyBorder="1"/>
    <xf numFmtId="2" fontId="6" fillId="11" borderId="5" xfId="0" applyNumberFormat="1" applyFont="1" applyFill="1" applyBorder="1"/>
    <xf numFmtId="164" fontId="3" fillId="14" borderId="7" xfId="0" applyNumberFormat="1" applyFont="1" applyFill="1" applyBorder="1"/>
    <xf numFmtId="44" fontId="3" fillId="14" borderId="7" xfId="1" applyFont="1" applyFill="1" applyBorder="1"/>
    <xf numFmtId="0" fontId="7" fillId="12" borderId="0" xfId="0" applyFont="1" applyFill="1" applyBorder="1"/>
    <xf numFmtId="44" fontId="6" fillId="11" borderId="0" xfId="1" applyFont="1" applyFill="1"/>
    <xf numFmtId="44" fontId="3" fillId="14" borderId="10" xfId="1" applyFont="1" applyFill="1" applyBorder="1"/>
    <xf numFmtId="44" fontId="6" fillId="0" borderId="10" xfId="1" applyFont="1" applyBorder="1"/>
    <xf numFmtId="44" fontId="6" fillId="0" borderId="11" xfId="1" applyFont="1" applyBorder="1"/>
    <xf numFmtId="44" fontId="6" fillId="0" borderId="0" xfId="1" applyFont="1"/>
    <xf numFmtId="44" fontId="6" fillId="0" borderId="1" xfId="1" applyFont="1" applyBorder="1"/>
    <xf numFmtId="0" fontId="5" fillId="15" borderId="6" xfId="0" applyFont="1" applyFill="1" applyBorder="1" applyAlignment="1">
      <alignment horizontal="left"/>
    </xf>
    <xf numFmtId="0" fontId="5" fillId="15" borderId="7" xfId="0" applyFont="1" applyFill="1" applyBorder="1"/>
    <xf numFmtId="0" fontId="7" fillId="15" borderId="6" xfId="0" applyFont="1" applyFill="1" applyBorder="1"/>
    <xf numFmtId="44" fontId="7" fillId="15" borderId="7" xfId="1" applyFont="1" applyFill="1" applyBorder="1"/>
    <xf numFmtId="0" fontId="6" fillId="0" borderId="4" xfId="0" applyFont="1" applyFill="1" applyBorder="1"/>
    <xf numFmtId="44" fontId="6" fillId="0" borderId="5" xfId="1" applyFont="1" applyFill="1" applyBorder="1"/>
    <xf numFmtId="10" fontId="0" fillId="0" borderId="0" xfId="0" applyNumberFormat="1"/>
    <xf numFmtId="10" fontId="0" fillId="11" borderId="0" xfId="0" applyNumberFormat="1" applyFill="1"/>
    <xf numFmtId="44" fontId="0" fillId="0" borderId="0" xfId="0" applyNumberFormat="1"/>
    <xf numFmtId="0" fontId="5" fillId="5" borderId="6" xfId="0" applyFont="1" applyFill="1" applyBorder="1"/>
    <xf numFmtId="0" fontId="7" fillId="5" borderId="2" xfId="0" applyFont="1" applyFill="1" applyBorder="1"/>
    <xf numFmtId="44" fontId="7" fillId="5" borderId="3" xfId="1" applyFont="1" applyFill="1" applyBorder="1"/>
    <xf numFmtId="0" fontId="10" fillId="3" borderId="12" xfId="0" applyFont="1" applyFill="1" applyBorder="1"/>
    <xf numFmtId="44" fontId="10" fillId="3" borderId="12" xfId="0" applyNumberFormat="1" applyFont="1" applyFill="1" applyBorder="1"/>
    <xf numFmtId="0" fontId="11" fillId="15" borderId="12" xfId="0" applyFont="1" applyFill="1" applyBorder="1"/>
    <xf numFmtId="44" fontId="11" fillId="15" borderId="12" xfId="0" applyNumberFormat="1" applyFont="1" applyFill="1" applyBorder="1"/>
    <xf numFmtId="0" fontId="11" fillId="16" borderId="12" xfId="0" applyFont="1" applyFill="1" applyBorder="1"/>
    <xf numFmtId="44" fontId="11" fillId="16" borderId="12" xfId="0" applyNumberFormat="1" applyFont="1" applyFill="1" applyBorder="1"/>
    <xf numFmtId="0" fontId="11" fillId="5" borderId="12" xfId="0" applyFont="1" applyFill="1" applyBorder="1"/>
    <xf numFmtId="44" fontId="11" fillId="5" borderId="12" xfId="0" applyNumberFormat="1" applyFont="1" applyFill="1" applyBorder="1"/>
    <xf numFmtId="0" fontId="10" fillId="11" borderId="12" xfId="0" applyFont="1" applyFill="1" applyBorder="1"/>
    <xf numFmtId="44" fontId="10" fillId="11" borderId="12" xfId="0" applyNumberFormat="1" applyFont="1" applyFill="1" applyBorder="1"/>
    <xf numFmtId="0" fontId="2" fillId="4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9" fillId="11" borderId="0" xfId="1" applyFont="1" applyFill="1" applyAlignment="1">
      <alignment horizontal="center" vertical="center"/>
    </xf>
    <xf numFmtId="44" fontId="2" fillId="9" borderId="0" xfId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2" fillId="3" borderId="0" xfId="0" applyNumberFormat="1" applyFont="1" applyFill="1" applyAlignment="1">
      <alignment horizontal="center" vertical="center"/>
    </xf>
    <xf numFmtId="44" fontId="2" fillId="6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182036</xdr:colOff>
      <xdr:row>0</xdr:row>
      <xdr:rowOff>152400</xdr:rowOff>
    </xdr:from>
    <xdr:to>
      <xdr:col>4</xdr:col>
      <xdr:colOff>456442</xdr:colOff>
      <xdr:row>2</xdr:row>
      <xdr:rowOff>172596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EDEE03-5E2D-4D8F-B411-FAC0F4F5E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161" y="152400"/>
          <a:ext cx="884006" cy="496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180976</xdr:rowOff>
    </xdr:from>
    <xdr:to>
      <xdr:col>5</xdr:col>
      <xdr:colOff>333375</xdr:colOff>
      <xdr:row>4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978C45-4EC3-4E20-B084-5132F0F29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80976"/>
          <a:ext cx="1571625" cy="882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9</xdr:row>
      <xdr:rowOff>0</xdr:rowOff>
    </xdr:from>
    <xdr:to>
      <xdr:col>5</xdr:col>
      <xdr:colOff>514350</xdr:colOff>
      <xdr:row>12</xdr:row>
      <xdr:rowOff>114738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AEC702-5C20-4260-BD99-A22BA51C2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171700"/>
          <a:ext cx="1476375" cy="8291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200025</xdr:rowOff>
    </xdr:from>
    <xdr:to>
      <xdr:col>5</xdr:col>
      <xdr:colOff>314325</xdr:colOff>
      <xdr:row>4</xdr:row>
      <xdr:rowOff>101554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C63077-6B50-4159-995A-A1794BB5B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00025"/>
          <a:ext cx="1571625" cy="8826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391583</xdr:colOff>
      <xdr:row>8</xdr:row>
      <xdr:rowOff>63500</xdr:rowOff>
    </xdr:from>
    <xdr:to>
      <xdr:col>4</xdr:col>
      <xdr:colOff>613075</xdr:colOff>
      <xdr:row>13</xdr:row>
      <xdr:rowOff>76287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33433E7-E416-4424-95B1-938D47473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416" y="2169583"/>
          <a:ext cx="2189992" cy="12298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550333</xdr:colOff>
      <xdr:row>0</xdr:row>
      <xdr:rowOff>275166</xdr:rowOff>
    </xdr:from>
    <xdr:to>
      <xdr:col>5</xdr:col>
      <xdr:colOff>274408</xdr:colOff>
      <xdr:row>4</xdr:row>
      <xdr:rowOff>150370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874862-6A4F-4440-9AB8-A00A08DF2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666" y="275166"/>
          <a:ext cx="2189992" cy="12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E47D-5768-4B56-B919-3AFCF143AB7E}">
  <dimension ref="A1:J21"/>
  <sheetViews>
    <sheetView showGridLines="0" tabSelected="1" zoomScaleNormal="100" workbookViewId="0">
      <selection activeCell="E22" sqref="E22"/>
    </sheetView>
  </sheetViews>
  <sheetFormatPr defaultRowHeight="15" x14ac:dyDescent="0.25"/>
  <cols>
    <col min="1" max="1" width="34.85546875" bestFit="1" customWidth="1"/>
    <col min="2" max="2" width="18.28515625" bestFit="1" customWidth="1"/>
    <col min="3" max="3" width="13.28515625" customWidth="1"/>
    <col min="6" max="6" width="34.85546875" bestFit="1" customWidth="1"/>
    <col min="7" max="7" width="18.140625" bestFit="1" customWidth="1"/>
    <col min="8" max="8" width="11.140625" bestFit="1" customWidth="1"/>
  </cols>
  <sheetData>
    <row r="1" spans="1:10" ht="18.75" x14ac:dyDescent="0.3">
      <c r="A1" s="84" t="s">
        <v>37</v>
      </c>
      <c r="B1" s="85"/>
      <c r="C1" s="86"/>
      <c r="F1" s="84" t="s">
        <v>37</v>
      </c>
      <c r="G1" s="85"/>
      <c r="H1" s="86"/>
    </row>
    <row r="2" spans="1:10" ht="18.75" x14ac:dyDescent="0.3">
      <c r="A2" s="28" t="s">
        <v>38</v>
      </c>
      <c r="B2" s="29" t="s">
        <v>39</v>
      </c>
      <c r="C2" s="30" t="s">
        <v>31</v>
      </c>
      <c r="F2" s="28" t="s">
        <v>38</v>
      </c>
      <c r="G2" s="53" t="s">
        <v>39</v>
      </c>
      <c r="H2" s="30" t="s">
        <v>31</v>
      </c>
      <c r="J2" s="31"/>
    </row>
    <row r="3" spans="1:10" ht="18.75" x14ac:dyDescent="0.3">
      <c r="A3" s="32" t="s">
        <v>40</v>
      </c>
      <c r="B3" s="54">
        <v>10000</v>
      </c>
      <c r="C3" s="33"/>
      <c r="F3" s="32" t="s">
        <v>10</v>
      </c>
      <c r="G3" s="22">
        <v>10000</v>
      </c>
      <c r="H3" s="33"/>
    </row>
    <row r="4" spans="1:10" ht="18.75" x14ac:dyDescent="0.3">
      <c r="A4" s="32" t="s">
        <v>33</v>
      </c>
      <c r="B4" s="54">
        <v>500</v>
      </c>
      <c r="C4" s="33"/>
      <c r="F4" s="32" t="s">
        <v>11</v>
      </c>
      <c r="G4" s="22">
        <v>0</v>
      </c>
      <c r="H4" s="33"/>
    </row>
    <row r="5" spans="1:10" ht="18.75" x14ac:dyDescent="0.3">
      <c r="A5" s="32" t="s">
        <v>0</v>
      </c>
      <c r="B5" s="54">
        <v>0</v>
      </c>
      <c r="C5" s="33"/>
      <c r="F5" s="32" t="s">
        <v>33</v>
      </c>
      <c r="G5" s="22">
        <v>500</v>
      </c>
      <c r="H5" s="1"/>
    </row>
    <row r="6" spans="1:10" ht="18.75" x14ac:dyDescent="0.3">
      <c r="A6" s="32" t="s">
        <v>32</v>
      </c>
      <c r="B6" s="54">
        <v>0</v>
      </c>
      <c r="C6" s="33"/>
      <c r="F6" s="32" t="s">
        <v>32</v>
      </c>
      <c r="G6" s="22">
        <v>0</v>
      </c>
      <c r="H6" s="33"/>
    </row>
    <row r="7" spans="1:10" ht="18.75" customHeight="1" x14ac:dyDescent="0.3">
      <c r="A7" s="34" t="s">
        <v>41</v>
      </c>
      <c r="B7" s="55">
        <f>SUM(B3:B6)</f>
        <v>10500</v>
      </c>
      <c r="C7" s="36"/>
      <c r="F7" s="32"/>
      <c r="G7" s="22"/>
      <c r="H7" s="33"/>
    </row>
    <row r="8" spans="1:10" ht="18.75" customHeight="1" x14ac:dyDescent="0.3">
      <c r="F8" s="34" t="s">
        <v>41</v>
      </c>
      <c r="G8" s="35">
        <f>SUM(G3:G7)</f>
        <v>10500</v>
      </c>
      <c r="H8" s="36"/>
    </row>
    <row r="9" spans="1:10" x14ac:dyDescent="0.25">
      <c r="A9" s="82" t="s">
        <v>42</v>
      </c>
      <c r="B9" s="87">
        <v>21000</v>
      </c>
      <c r="C9" s="87"/>
    </row>
    <row r="10" spans="1:10" ht="18.75" x14ac:dyDescent="0.3">
      <c r="A10" s="82"/>
      <c r="B10" s="87"/>
      <c r="C10" s="87"/>
      <c r="F10" s="37" t="s">
        <v>43</v>
      </c>
      <c r="G10" s="38"/>
      <c r="H10" s="39">
        <v>0.8</v>
      </c>
    </row>
    <row r="11" spans="1:10" ht="18.75" customHeight="1" x14ac:dyDescent="0.25"/>
    <row r="12" spans="1:10" ht="18.75" customHeight="1" x14ac:dyDescent="0.3">
      <c r="A12" s="37" t="s">
        <v>44</v>
      </c>
      <c r="B12" s="56">
        <f>B9-B7</f>
        <v>10500</v>
      </c>
      <c r="C12" s="42">
        <f>B12/B7</f>
        <v>1</v>
      </c>
      <c r="F12" s="40" t="s">
        <v>34</v>
      </c>
      <c r="G12" s="57">
        <f ca="1">$G$18*H12</f>
        <v>2277.1084337349398</v>
      </c>
      <c r="H12" s="41">
        <v>0.1</v>
      </c>
    </row>
    <row r="13" spans="1:10" ht="18.75" customHeight="1" x14ac:dyDescent="0.3">
      <c r="A13" s="37" t="s">
        <v>45</v>
      </c>
      <c r="B13" s="56">
        <f>B9-B15</f>
        <v>6930</v>
      </c>
      <c r="C13" s="44">
        <f>B13/B7</f>
        <v>0.66</v>
      </c>
      <c r="F13" s="32" t="s">
        <v>0</v>
      </c>
      <c r="G13" s="58">
        <f ca="1">$G$18*H13</f>
        <v>910.84337349397595</v>
      </c>
      <c r="H13" s="43">
        <v>0.04</v>
      </c>
    </row>
    <row r="14" spans="1:10" ht="18.75" customHeight="1" x14ac:dyDescent="0.3">
      <c r="F14" s="32" t="s">
        <v>35</v>
      </c>
      <c r="G14" s="58">
        <f ca="1">$G$18*H14</f>
        <v>683.13253012048199</v>
      </c>
      <c r="H14" s="43">
        <v>0.03</v>
      </c>
    </row>
    <row r="15" spans="1:10" ht="18.75" x14ac:dyDescent="0.3">
      <c r="A15" s="82" t="s">
        <v>46</v>
      </c>
      <c r="B15" s="88">
        <f>B7+SUM(B18:B21)</f>
        <v>14070</v>
      </c>
      <c r="C15" s="88"/>
      <c r="F15" s="32" t="s">
        <v>32</v>
      </c>
      <c r="G15" s="58">
        <f ca="1">$G$18*H15</f>
        <v>0</v>
      </c>
      <c r="H15" s="43">
        <v>0</v>
      </c>
    </row>
    <row r="16" spans="1:10" ht="18.75" x14ac:dyDescent="0.3">
      <c r="A16" s="82"/>
      <c r="B16" s="88"/>
      <c r="C16" s="88"/>
      <c r="F16" s="45"/>
      <c r="G16" s="59"/>
      <c r="H16" s="46"/>
    </row>
    <row r="18" spans="1:8" ht="18.75" x14ac:dyDescent="0.3">
      <c r="A18" s="40" t="s">
        <v>34</v>
      </c>
      <c r="B18" s="57">
        <f>$B$9*C18</f>
        <v>2100</v>
      </c>
      <c r="C18" s="41">
        <v>0.1</v>
      </c>
      <c r="F18" s="82" t="s">
        <v>42</v>
      </c>
      <c r="G18" s="83">
        <f ca="1">G8*(1+H10)+SUM(G12:G16)</f>
        <v>22771.084337349399</v>
      </c>
      <c r="H18" s="83"/>
    </row>
    <row r="19" spans="1:8" ht="18.75" x14ac:dyDescent="0.3">
      <c r="A19" s="32" t="s">
        <v>0</v>
      </c>
      <c r="B19" s="58">
        <f>$B$9*C19</f>
        <v>840</v>
      </c>
      <c r="C19" s="43">
        <v>0.04</v>
      </c>
      <c r="F19" s="82"/>
      <c r="G19" s="83"/>
      <c r="H19" s="83"/>
    </row>
    <row r="20" spans="1:8" ht="18.75" x14ac:dyDescent="0.3">
      <c r="A20" s="32" t="s">
        <v>35</v>
      </c>
      <c r="B20" s="58">
        <f>$B$9*C20</f>
        <v>630</v>
      </c>
      <c r="C20" s="43">
        <v>0.03</v>
      </c>
    </row>
    <row r="21" spans="1:8" ht="18.75" x14ac:dyDescent="0.3">
      <c r="A21" s="45" t="s">
        <v>32</v>
      </c>
      <c r="B21" s="59">
        <f>$B$9*C21</f>
        <v>0</v>
      </c>
      <c r="C21" s="46">
        <v>0</v>
      </c>
    </row>
  </sheetData>
  <mergeCells count="8">
    <mergeCell ref="F18:F19"/>
    <mergeCell ref="G18:H19"/>
    <mergeCell ref="A1:C1"/>
    <mergeCell ref="F1:H1"/>
    <mergeCell ref="A9:A10"/>
    <mergeCell ref="B9:C10"/>
    <mergeCell ref="A15:A16"/>
    <mergeCell ref="B15:C16"/>
  </mergeCells>
  <pageMargins left="0.511811024" right="0.511811024" top="0.78740157499999996" bottom="0.78740157499999996" header="0.31496062000000002" footer="0.31496062000000002"/>
  <pageSetup paperSize="198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ED96-6EDB-4678-BA09-228DB1C7CD5C}">
  <dimension ref="A1:B17"/>
  <sheetViews>
    <sheetView showGridLines="0" zoomScaleNormal="100" workbookViewId="0">
      <selection activeCell="E19" sqref="E19"/>
    </sheetView>
  </sheetViews>
  <sheetFormatPr defaultRowHeight="15" x14ac:dyDescent="0.25"/>
  <cols>
    <col min="1" max="1" width="34.7109375" customWidth="1"/>
    <col min="2" max="2" width="14.42578125" bestFit="1" customWidth="1"/>
  </cols>
  <sheetData>
    <row r="1" spans="1:2" ht="18.75" x14ac:dyDescent="0.3">
      <c r="A1" s="47" t="s">
        <v>47</v>
      </c>
      <c r="B1" s="48"/>
    </row>
    <row r="2" spans="1:2" ht="18.75" x14ac:dyDescent="0.3">
      <c r="A2" s="49" t="s">
        <v>48</v>
      </c>
      <c r="B2" s="20">
        <v>100</v>
      </c>
    </row>
    <row r="3" spans="1:2" ht="18.75" x14ac:dyDescent="0.3">
      <c r="A3" s="49" t="s">
        <v>49</v>
      </c>
      <c r="B3" s="20">
        <v>10</v>
      </c>
    </row>
    <row r="4" spans="1:2" ht="18.75" x14ac:dyDescent="0.3">
      <c r="A4" s="49" t="s">
        <v>50</v>
      </c>
      <c r="B4" s="20">
        <v>5</v>
      </c>
    </row>
    <row r="5" spans="1:2" ht="18.75" x14ac:dyDescent="0.3">
      <c r="A5" s="34" t="s">
        <v>51</v>
      </c>
      <c r="B5" s="52">
        <f>(B4*B3)/B2</f>
        <v>0.5</v>
      </c>
    </row>
    <row r="7" spans="1:2" ht="18.75" x14ac:dyDescent="0.3">
      <c r="A7" s="47" t="s">
        <v>52</v>
      </c>
      <c r="B7" s="48"/>
    </row>
    <row r="8" spans="1:2" ht="18.75" x14ac:dyDescent="0.3">
      <c r="A8" s="49" t="s">
        <v>53</v>
      </c>
      <c r="B8" s="50">
        <v>20</v>
      </c>
    </row>
    <row r="9" spans="1:2" ht="18.75" x14ac:dyDescent="0.3">
      <c r="A9" s="49" t="s">
        <v>54</v>
      </c>
      <c r="B9" s="50">
        <v>0.5</v>
      </c>
    </row>
    <row r="10" spans="1:2" ht="18.75" x14ac:dyDescent="0.3">
      <c r="A10" s="49" t="s">
        <v>50</v>
      </c>
      <c r="B10" s="20">
        <v>5</v>
      </c>
    </row>
    <row r="11" spans="1:2" ht="18.75" x14ac:dyDescent="0.3">
      <c r="A11" s="34" t="s">
        <v>51</v>
      </c>
      <c r="B11" s="52">
        <f>(B10*B9)/B8</f>
        <v>0.125</v>
      </c>
    </row>
    <row r="13" spans="1:2" ht="18.75" x14ac:dyDescent="0.3">
      <c r="A13" s="47" t="s">
        <v>55</v>
      </c>
      <c r="B13" s="48"/>
    </row>
    <row r="14" spans="1:2" ht="18.75" x14ac:dyDescent="0.3">
      <c r="A14" s="49" t="s">
        <v>56</v>
      </c>
      <c r="B14" s="50">
        <v>4</v>
      </c>
    </row>
    <row r="15" spans="1:2" ht="18.75" x14ac:dyDescent="0.3">
      <c r="A15" s="49" t="s">
        <v>57</v>
      </c>
      <c r="B15" s="50">
        <v>1</v>
      </c>
    </row>
    <row r="16" spans="1:2" ht="18.75" x14ac:dyDescent="0.3">
      <c r="A16" s="49" t="s">
        <v>50</v>
      </c>
      <c r="B16" s="20">
        <v>5</v>
      </c>
    </row>
    <row r="17" spans="1:2" ht="18.75" x14ac:dyDescent="0.3">
      <c r="A17" s="34" t="s">
        <v>51</v>
      </c>
      <c r="B17" s="51">
        <f>(B16*B15)/B14</f>
        <v>1.25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EB4D-34BD-4269-A247-3F46BA994F1D}">
  <dimension ref="A1:G13"/>
  <sheetViews>
    <sheetView showGridLines="0" zoomScaleNormal="100" workbookViewId="0">
      <selection activeCell="H10" sqref="H10"/>
    </sheetView>
  </sheetViews>
  <sheetFormatPr defaultRowHeight="15" x14ac:dyDescent="0.25"/>
  <cols>
    <col min="1" max="1" width="26.85546875" customWidth="1"/>
    <col min="2" max="2" width="18" customWidth="1"/>
    <col min="4" max="4" width="10.42578125" customWidth="1"/>
    <col min="6" max="6" width="9.140625" style="66"/>
    <col min="7" max="7" width="10.5703125" bestFit="1" customWidth="1"/>
  </cols>
  <sheetData>
    <row r="1" spans="1:7" ht="21" x14ac:dyDescent="0.35">
      <c r="A1" s="89" t="s">
        <v>19</v>
      </c>
      <c r="B1" s="90"/>
    </row>
    <row r="2" spans="1:7" ht="18.75" x14ac:dyDescent="0.3">
      <c r="A2" s="21" t="s">
        <v>19</v>
      </c>
      <c r="B2" s="25" t="s">
        <v>20</v>
      </c>
      <c r="C2">
        <v>1250</v>
      </c>
      <c r="D2" t="s">
        <v>60</v>
      </c>
    </row>
    <row r="3" spans="1:7" ht="18.75" x14ac:dyDescent="0.3">
      <c r="A3" s="26" t="s">
        <v>21</v>
      </c>
      <c r="B3" s="27">
        <v>2500</v>
      </c>
      <c r="C3">
        <v>2</v>
      </c>
      <c r="D3" t="s">
        <v>58</v>
      </c>
      <c r="F3" s="67">
        <v>7.4999999999999997E-2</v>
      </c>
      <c r="G3" t="s">
        <v>59</v>
      </c>
    </row>
    <row r="4" spans="1:7" ht="18.75" x14ac:dyDescent="0.3">
      <c r="A4" s="7" t="s">
        <v>26</v>
      </c>
      <c r="B4" s="22">
        <v>1250</v>
      </c>
      <c r="F4" s="67">
        <v>0.11</v>
      </c>
      <c r="G4" t="s">
        <v>59</v>
      </c>
    </row>
    <row r="5" spans="1:7" ht="18.75" x14ac:dyDescent="0.3">
      <c r="A5" s="7" t="s">
        <v>23</v>
      </c>
      <c r="B5" s="23">
        <f>B3/3/12</f>
        <v>69.444444444444443</v>
      </c>
    </row>
    <row r="6" spans="1:7" ht="18.75" x14ac:dyDescent="0.3">
      <c r="A6" s="7" t="s">
        <v>24</v>
      </c>
      <c r="B6" s="23">
        <f>B3/12</f>
        <v>208.33333333333334</v>
      </c>
      <c r="G6" s="68"/>
    </row>
    <row r="7" spans="1:7" ht="18.75" x14ac:dyDescent="0.3">
      <c r="A7" s="7" t="s">
        <v>30</v>
      </c>
      <c r="B7" s="22">
        <f>C7*E7*C3</f>
        <v>396</v>
      </c>
      <c r="C7">
        <v>44</v>
      </c>
      <c r="D7" t="s">
        <v>62</v>
      </c>
      <c r="E7">
        <v>4.5</v>
      </c>
      <c r="F7" s="66" t="s">
        <v>63</v>
      </c>
      <c r="G7" s="68"/>
    </row>
    <row r="8" spans="1:7" ht="18.75" x14ac:dyDescent="0.3">
      <c r="A8" s="7" t="s">
        <v>27</v>
      </c>
      <c r="B8" s="23">
        <f>(B3*F3)+(SUM(B5+B6)*F3)+(B4*F4)</f>
        <v>345.83333333333337</v>
      </c>
    </row>
    <row r="9" spans="1:7" ht="18.75" x14ac:dyDescent="0.3">
      <c r="A9" s="7" t="s">
        <v>28</v>
      </c>
      <c r="B9" s="23">
        <f>B3*8%</f>
        <v>200</v>
      </c>
    </row>
    <row r="10" spans="1:7" ht="18.75" x14ac:dyDescent="0.3">
      <c r="A10" s="7" t="s">
        <v>29</v>
      </c>
      <c r="B10" s="22">
        <v>0</v>
      </c>
      <c r="C10" t="s">
        <v>61</v>
      </c>
    </row>
    <row r="11" spans="1:7" ht="18.75" x14ac:dyDescent="0.3">
      <c r="A11" s="7" t="s">
        <v>25</v>
      </c>
      <c r="B11" s="22">
        <v>0</v>
      </c>
    </row>
    <row r="12" spans="1:7" ht="18.75" x14ac:dyDescent="0.3">
      <c r="A12" s="7" t="s">
        <v>32</v>
      </c>
      <c r="B12" s="22">
        <v>0</v>
      </c>
    </row>
    <row r="13" spans="1:7" ht="18.75" x14ac:dyDescent="0.3">
      <c r="A13" s="21" t="s">
        <v>16</v>
      </c>
      <c r="B13" s="24">
        <f>SUM(B3:B12)-(B3*6%)-B8-B10</f>
        <v>4473.7777777777774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F47C-202D-4CD6-93EE-460C258CB0C6}">
  <dimension ref="A1:B13"/>
  <sheetViews>
    <sheetView showGridLines="0" zoomScaleNormal="100" workbookViewId="0">
      <selection activeCell="E18" sqref="E18"/>
    </sheetView>
  </sheetViews>
  <sheetFormatPr defaultRowHeight="15" x14ac:dyDescent="0.25"/>
  <cols>
    <col min="1" max="1" width="28.140625" bestFit="1" customWidth="1"/>
    <col min="2" max="2" width="18.28515625" bestFit="1" customWidth="1"/>
  </cols>
  <sheetData>
    <row r="1" spans="1:2" ht="21" x14ac:dyDescent="0.35">
      <c r="A1" s="91" t="s">
        <v>36</v>
      </c>
      <c r="B1" s="91"/>
    </row>
    <row r="2" spans="1:2" ht="18.75" x14ac:dyDescent="0.3">
      <c r="A2" s="2" t="s">
        <v>1</v>
      </c>
      <c r="B2" s="3" t="s">
        <v>4</v>
      </c>
    </row>
    <row r="3" spans="1:2" ht="18.75" x14ac:dyDescent="0.3">
      <c r="A3" s="7" t="s">
        <v>3</v>
      </c>
      <c r="B3" s="20">
        <v>2000</v>
      </c>
    </row>
    <row r="4" spans="1:2" ht="18.75" x14ac:dyDescent="0.3">
      <c r="A4" s="7" t="s">
        <v>9</v>
      </c>
      <c r="B4" s="20">
        <v>500</v>
      </c>
    </row>
    <row r="5" spans="1:2" ht="18.75" x14ac:dyDescent="0.3">
      <c r="A5" s="7" t="s">
        <v>5</v>
      </c>
      <c r="B5" s="20">
        <v>150</v>
      </c>
    </row>
    <row r="6" spans="1:2" ht="18.75" x14ac:dyDescent="0.3">
      <c r="A6" s="7" t="s">
        <v>6</v>
      </c>
      <c r="B6" s="20">
        <v>500</v>
      </c>
    </row>
    <row r="7" spans="1:2" ht="18.75" x14ac:dyDescent="0.3">
      <c r="A7" s="7" t="s">
        <v>17</v>
      </c>
      <c r="B7" s="20">
        <v>150</v>
      </c>
    </row>
    <row r="8" spans="1:2" ht="18.75" x14ac:dyDescent="0.3">
      <c r="A8" s="7" t="s">
        <v>12</v>
      </c>
      <c r="B8" s="65">
        <f>FOLHA!B13</f>
        <v>4473.7777777777774</v>
      </c>
    </row>
    <row r="9" spans="1:2" ht="18.75" x14ac:dyDescent="0.3">
      <c r="A9" s="7" t="s">
        <v>7</v>
      </c>
      <c r="B9" s="20">
        <v>100</v>
      </c>
    </row>
    <row r="10" spans="1:2" ht="18.75" x14ac:dyDescent="0.3">
      <c r="A10" s="7" t="s">
        <v>22</v>
      </c>
      <c r="B10" s="20">
        <v>500</v>
      </c>
    </row>
    <row r="11" spans="1:2" ht="18.75" x14ac:dyDescent="0.3">
      <c r="A11" s="7" t="s">
        <v>8</v>
      </c>
      <c r="B11" s="20">
        <v>200</v>
      </c>
    </row>
    <row r="12" spans="1:2" ht="18.75" x14ac:dyDescent="0.3">
      <c r="A12" s="7" t="s">
        <v>32</v>
      </c>
      <c r="B12" s="20">
        <v>0</v>
      </c>
    </row>
    <row r="13" spans="1:2" ht="18.75" x14ac:dyDescent="0.3">
      <c r="A13" s="10" t="s">
        <v>16</v>
      </c>
      <c r="B13" s="11">
        <f>SUM(B3:B12)</f>
        <v>8573.7777777777774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8B63-298E-4655-B5AC-697716223EA7}">
  <dimension ref="A1:I23"/>
  <sheetViews>
    <sheetView showGridLines="0" zoomScale="90" zoomScaleNormal="90" workbookViewId="0">
      <selection activeCell="D16" sqref="D16"/>
    </sheetView>
  </sheetViews>
  <sheetFormatPr defaultRowHeight="15" x14ac:dyDescent="0.25"/>
  <cols>
    <col min="1" max="1" width="31.140625" bestFit="1" customWidth="1"/>
    <col min="2" max="2" width="20.7109375" customWidth="1"/>
    <col min="3" max="3" width="3" customWidth="1"/>
    <col min="4" max="4" width="29.5703125" bestFit="1" customWidth="1"/>
    <col min="5" max="5" width="18.140625" bestFit="1" customWidth="1"/>
    <col min="6" max="6" width="4.28515625" customWidth="1"/>
    <col min="7" max="7" width="15.140625" bestFit="1" customWidth="1"/>
    <col min="8" max="8" width="15.140625" customWidth="1"/>
    <col min="9" max="9" width="29.5703125" customWidth="1"/>
    <col min="11" max="11" width="25.42578125" bestFit="1" customWidth="1"/>
    <col min="12" max="12" width="18.5703125" customWidth="1"/>
  </cols>
  <sheetData>
    <row r="1" spans="1:9" ht="26.25" x14ac:dyDescent="0.4">
      <c r="A1" s="94" t="s">
        <v>67</v>
      </c>
      <c r="B1" s="94"/>
      <c r="C1" s="95"/>
      <c r="D1" s="94"/>
      <c r="E1" s="94"/>
      <c r="G1" s="82" t="s">
        <v>14</v>
      </c>
      <c r="H1" s="82"/>
      <c r="I1" s="93">
        <f ca="1">E6-B13</f>
        <v>14447.306559571622</v>
      </c>
    </row>
    <row r="2" spans="1:9" ht="21" customHeight="1" x14ac:dyDescent="0.3">
      <c r="A2" s="60" t="s">
        <v>1</v>
      </c>
      <c r="B2" s="61" t="s">
        <v>4</v>
      </c>
      <c r="C2" s="4"/>
      <c r="D2" s="5" t="s">
        <v>13</v>
      </c>
      <c r="E2" s="6" t="s">
        <v>4</v>
      </c>
      <c r="G2" s="82"/>
      <c r="H2" s="82"/>
      <c r="I2" s="93"/>
    </row>
    <row r="3" spans="1:9" ht="18.75" x14ac:dyDescent="0.3">
      <c r="A3" s="7" t="s">
        <v>3</v>
      </c>
      <c r="B3" s="8">
        <f>DESPESAS!B3</f>
        <v>2000</v>
      </c>
      <c r="C3" s="9"/>
      <c r="D3" s="7" t="s">
        <v>10</v>
      </c>
      <c r="E3" s="8">
        <f ca="1">PRECIFICAÇÃO!G18</f>
        <v>22771.084337349399</v>
      </c>
    </row>
    <row r="4" spans="1:9" ht="18.75" x14ac:dyDescent="0.3">
      <c r="A4" s="7" t="s">
        <v>9</v>
      </c>
      <c r="B4" s="8">
        <v>200</v>
      </c>
      <c r="C4" s="9"/>
      <c r="D4" s="7" t="s">
        <v>11</v>
      </c>
      <c r="E4" s="20">
        <v>0</v>
      </c>
      <c r="G4" s="82" t="s">
        <v>15</v>
      </c>
      <c r="H4" s="82"/>
      <c r="I4" s="92">
        <f ca="1">I1-B22</f>
        <v>76.222222222224445</v>
      </c>
    </row>
    <row r="5" spans="1:9" ht="21" customHeight="1" x14ac:dyDescent="0.3">
      <c r="A5" s="7" t="s">
        <v>5</v>
      </c>
      <c r="B5" s="8">
        <v>100</v>
      </c>
      <c r="C5" s="9"/>
      <c r="D5" s="7" t="s">
        <v>32</v>
      </c>
      <c r="E5" s="20">
        <v>0</v>
      </c>
      <c r="G5" s="82"/>
      <c r="H5" s="82"/>
      <c r="I5" s="92"/>
    </row>
    <row r="6" spans="1:9" ht="21" customHeight="1" x14ac:dyDescent="0.3">
      <c r="A6" s="7" t="s">
        <v>6</v>
      </c>
      <c r="B6" s="8">
        <f>DESPESAS!B6</f>
        <v>500</v>
      </c>
      <c r="C6" s="9"/>
      <c r="D6" s="13" t="s">
        <v>16</v>
      </c>
      <c r="E6" s="14">
        <f ca="1">SUM(E3:E5)</f>
        <v>22771.084337349399</v>
      </c>
    </row>
    <row r="7" spans="1:9" ht="18.75" x14ac:dyDescent="0.3">
      <c r="A7" s="7" t="s">
        <v>17</v>
      </c>
      <c r="B7" s="8">
        <f>DESPESAS!B7</f>
        <v>150</v>
      </c>
      <c r="C7" s="9"/>
    </row>
    <row r="8" spans="1:9" ht="18.75" x14ac:dyDescent="0.3">
      <c r="A8" s="7" t="s">
        <v>12</v>
      </c>
      <c r="B8" s="8">
        <f>DESPESAS!B8</f>
        <v>4473.7777777777774</v>
      </c>
      <c r="C8" s="9"/>
    </row>
    <row r="9" spans="1:9" ht="18.75" x14ac:dyDescent="0.3">
      <c r="A9" s="7" t="s">
        <v>7</v>
      </c>
      <c r="B9" s="8">
        <f>DESPESAS!B9</f>
        <v>100</v>
      </c>
      <c r="C9" s="9"/>
    </row>
    <row r="10" spans="1:9" ht="18.75" x14ac:dyDescent="0.3">
      <c r="A10" s="7" t="s">
        <v>22</v>
      </c>
      <c r="B10" s="8">
        <f>DESPESAS!B10</f>
        <v>500</v>
      </c>
      <c r="C10" s="9"/>
    </row>
    <row r="11" spans="1:9" ht="18.75" x14ac:dyDescent="0.3">
      <c r="A11" s="7" t="s">
        <v>8</v>
      </c>
      <c r="B11" s="8">
        <f>DESPESAS!B11</f>
        <v>200</v>
      </c>
      <c r="C11" s="9"/>
    </row>
    <row r="12" spans="1:9" ht="18.75" x14ac:dyDescent="0.3">
      <c r="A12" s="64" t="s">
        <v>32</v>
      </c>
      <c r="B12" s="8">
        <v>100</v>
      </c>
      <c r="C12" s="9"/>
    </row>
    <row r="13" spans="1:9" ht="18.75" x14ac:dyDescent="0.3">
      <c r="A13" s="62" t="s">
        <v>16</v>
      </c>
      <c r="B13" s="63">
        <f>SUM(B3:B12)</f>
        <v>8323.7777777777774</v>
      </c>
      <c r="C13" s="12"/>
    </row>
    <row r="14" spans="1:9" ht="18.75" x14ac:dyDescent="0.3">
      <c r="A14" s="69" t="s">
        <v>2</v>
      </c>
      <c r="B14" s="3" t="s">
        <v>4</v>
      </c>
      <c r="C14" s="4"/>
      <c r="D14" s="15"/>
      <c r="E14" s="15"/>
    </row>
    <row r="15" spans="1:9" ht="18.75" customHeight="1" x14ac:dyDescent="0.3">
      <c r="A15" s="7" t="s">
        <v>10</v>
      </c>
      <c r="B15" s="8">
        <f>PRECIFICAÇÃO!G3</f>
        <v>10000</v>
      </c>
      <c r="C15" s="9"/>
      <c r="D15" s="16"/>
      <c r="E15" s="17"/>
    </row>
    <row r="16" spans="1:9" ht="18.75" customHeight="1" x14ac:dyDescent="0.3">
      <c r="A16" s="7" t="s">
        <v>11</v>
      </c>
      <c r="B16" s="8">
        <f>PRECIFICAÇÃO!G4</f>
        <v>0</v>
      </c>
      <c r="C16" s="9"/>
      <c r="D16" s="16"/>
      <c r="E16" s="15"/>
    </row>
    <row r="17" spans="1:5" ht="18.75" customHeight="1" x14ac:dyDescent="0.3">
      <c r="A17" s="7" t="s">
        <v>33</v>
      </c>
      <c r="B17" s="8">
        <f>PRECIFICAÇÃO!G5</f>
        <v>500</v>
      </c>
      <c r="C17" s="9"/>
      <c r="D17" s="16"/>
      <c r="E17" s="15"/>
    </row>
    <row r="18" spans="1:5" ht="18.75" customHeight="1" x14ac:dyDescent="0.3">
      <c r="A18" s="7" t="s">
        <v>34</v>
      </c>
      <c r="B18" s="8">
        <f ca="1">PRECIFICAÇÃO!G12</f>
        <v>2277.1084337349398</v>
      </c>
      <c r="C18" s="9"/>
      <c r="D18" s="16"/>
      <c r="E18" s="15"/>
    </row>
    <row r="19" spans="1:5" ht="15.75" customHeight="1" x14ac:dyDescent="0.3">
      <c r="A19" s="7" t="s">
        <v>0</v>
      </c>
      <c r="B19" s="8">
        <f ca="1">PRECIFICAÇÃO!G13</f>
        <v>910.84337349397595</v>
      </c>
      <c r="C19" s="9"/>
      <c r="D19" s="16"/>
      <c r="E19" s="15"/>
    </row>
    <row r="20" spans="1:5" ht="18.75" x14ac:dyDescent="0.3">
      <c r="A20" s="7" t="s">
        <v>35</v>
      </c>
      <c r="B20" s="8">
        <f ca="1">PRECIFICAÇÃO!G14</f>
        <v>683.13253012048199</v>
      </c>
      <c r="C20" s="9"/>
      <c r="D20" s="16"/>
      <c r="E20" s="15"/>
    </row>
    <row r="21" spans="1:5" ht="18.75" x14ac:dyDescent="0.3">
      <c r="A21" s="7" t="s">
        <v>32</v>
      </c>
      <c r="B21" s="8">
        <f ca="1">PRECIFICAÇÃO!G15</f>
        <v>0</v>
      </c>
      <c r="C21" s="9"/>
      <c r="D21" s="16"/>
      <c r="E21" s="15"/>
    </row>
    <row r="22" spans="1:5" ht="18.75" x14ac:dyDescent="0.3">
      <c r="A22" s="70" t="s">
        <v>16</v>
      </c>
      <c r="B22" s="71">
        <f ca="1">SUM(B15:B21)</f>
        <v>14371.084337349397</v>
      </c>
      <c r="C22" s="12"/>
      <c r="D22" s="15"/>
      <c r="E22" s="15"/>
    </row>
    <row r="23" spans="1:5" ht="18.75" x14ac:dyDescent="0.3">
      <c r="A23" s="18" t="s">
        <v>18</v>
      </c>
      <c r="B23" s="19">
        <f ca="1">B13+B22</f>
        <v>22694.862115127173</v>
      </c>
      <c r="C23" s="12"/>
      <c r="D23" s="15"/>
      <c r="E23" s="15"/>
    </row>
  </sheetData>
  <mergeCells count="5">
    <mergeCell ref="G1:H2"/>
    <mergeCell ref="G4:H5"/>
    <mergeCell ref="I4:I5"/>
    <mergeCell ref="I1:I2"/>
    <mergeCell ref="A1:E1"/>
  </mergeCells>
  <conditionalFormatting sqref="I4">
    <cfRule type="cellIs" dxfId="1" priority="2" operator="lessThan">
      <formula>0</formula>
    </cfRule>
  </conditionalFormatting>
  <conditionalFormatting sqref="I1:I2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198" orientation="portrait" horizontalDpi="203" verticalDpi="20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BFF1-E8F3-4323-A8A8-EDCB4335DEA4}">
  <dimension ref="A1:B18"/>
  <sheetViews>
    <sheetView showGridLines="0" zoomScale="90" zoomScaleNormal="90" workbookViewId="0">
      <selection activeCell="D14" sqref="D14"/>
    </sheetView>
  </sheetViews>
  <sheetFormatPr defaultRowHeight="15" x14ac:dyDescent="0.25"/>
  <cols>
    <col min="1" max="1" width="32.42578125" bestFit="1" customWidth="1"/>
    <col min="2" max="2" width="25.42578125" bestFit="1" customWidth="1"/>
    <col min="3" max="3" width="18.5703125" customWidth="1"/>
  </cols>
  <sheetData>
    <row r="1" spans="1:2" ht="26.25" x14ac:dyDescent="0.4">
      <c r="A1" s="72" t="s">
        <v>64</v>
      </c>
      <c r="B1" s="73">
        <f ca="1">'RECEITA X DESPESA'!E6</f>
        <v>22771.084337349399</v>
      </c>
    </row>
    <row r="2" spans="1:2" ht="26.25" x14ac:dyDescent="0.4">
      <c r="A2" s="74" t="s">
        <v>65</v>
      </c>
      <c r="B2" s="75">
        <f>'RECEITA X DESPESA'!B13</f>
        <v>8323.7777777777774</v>
      </c>
    </row>
    <row r="3" spans="1:2" ht="26.25" x14ac:dyDescent="0.4">
      <c r="A3" s="76" t="s">
        <v>14</v>
      </c>
      <c r="B3" s="77">
        <f ca="1">'RECEITA X DESPESA'!I1</f>
        <v>14447.306559571622</v>
      </c>
    </row>
    <row r="4" spans="1:2" ht="26.25" x14ac:dyDescent="0.4">
      <c r="A4" s="78" t="s">
        <v>66</v>
      </c>
      <c r="B4" s="79">
        <f ca="1">'RECEITA X DESPESA'!B22</f>
        <v>14371.084337349397</v>
      </c>
    </row>
    <row r="5" spans="1:2" ht="26.25" x14ac:dyDescent="0.4">
      <c r="A5" s="80" t="s">
        <v>15</v>
      </c>
      <c r="B5" s="81">
        <f ca="1">'RECEITA X DESPESA'!I4</f>
        <v>76.222222222224445</v>
      </c>
    </row>
    <row r="14" spans="1:2" ht="18.75" customHeight="1" x14ac:dyDescent="0.25"/>
    <row r="15" spans="1:2" ht="18.75" customHeight="1" x14ac:dyDescent="0.25"/>
    <row r="16" spans="1:2" ht="18.75" customHeight="1" x14ac:dyDescent="0.25"/>
    <row r="17" ht="18.75" customHeight="1" x14ac:dyDescent="0.25"/>
    <row r="18" ht="15.75" customHeight="1" x14ac:dyDescent="0.25"/>
  </sheetData>
  <pageMargins left="0.511811024" right="0.511811024" top="0.78740157499999996" bottom="0.78740157499999996" header="0.31496062000000002" footer="0.31496062000000002"/>
  <pageSetup paperSize="198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PRECIFICAÇÃO</vt:lpstr>
      <vt:lpstr>FRETE</vt:lpstr>
      <vt:lpstr>FOLHA</vt:lpstr>
      <vt:lpstr>DESPESAS</vt:lpstr>
      <vt:lpstr>RECEITA X DESPESA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Vinicius Luciano Rodrigues de Carvalho</cp:lastModifiedBy>
  <dcterms:created xsi:type="dcterms:W3CDTF">2021-05-16T23:28:40Z</dcterms:created>
  <dcterms:modified xsi:type="dcterms:W3CDTF">2021-05-26T10:09:22Z</dcterms:modified>
</cp:coreProperties>
</file>