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arvalho\Downloads\"/>
    </mc:Choice>
  </mc:AlternateContent>
  <xr:revisionPtr revIDLastSave="0" documentId="13_ncr:1_{57F7BAE1-4B30-4BC7-A883-2388E7422D74}" xr6:coauthVersionLast="47" xr6:coauthVersionMax="47" xr10:uidLastSave="{00000000-0000-0000-0000-000000000000}"/>
  <bookViews>
    <workbookView xWindow="-120" yWindow="-120" windowWidth="24240" windowHeight="13140" xr2:uid="{0DBFD81E-51B7-4997-AA8E-30DF3B0100DE}"/>
  </bookViews>
  <sheets>
    <sheet name="Resultado" sheetId="1" r:id="rId1"/>
    <sheet name="Cálculo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11" i="2" s="1"/>
  <c r="B4" i="2"/>
  <c r="B8" i="2" s="1"/>
  <c r="B12" i="2" l="1"/>
  <c r="B9" i="2"/>
  <c r="B6" i="2" s="1"/>
  <c r="C8" i="2" s="1"/>
  <c r="C9" i="2" s="1"/>
  <c r="D9" i="2" s="1"/>
  <c r="D8" i="2" l="1"/>
  <c r="C12" i="2"/>
  <c r="D12" i="2" s="1"/>
  <c r="C11" i="2"/>
  <c r="D11" i="2" s="1"/>
  <c r="D13" i="2" l="1"/>
  <c r="D14" i="2" s="1"/>
  <c r="D17" i="2" s="1"/>
  <c r="B19" i="1" s="1"/>
  <c r="B22" i="1" s="1"/>
  <c r="D16" i="2" l="1"/>
  <c r="B16" i="1" s="1"/>
</calcChain>
</file>

<file path=xl/sharedStrings.xml><?xml version="1.0" encoding="utf-8"?>
<sst xmlns="http://schemas.openxmlformats.org/spreadsheetml/2006/main" count="54" uniqueCount="49">
  <si>
    <t>Vendas mês</t>
  </si>
  <si>
    <t>Produtos monofásicos</t>
  </si>
  <si>
    <t>Faixa do Simples Nacional</t>
  </si>
  <si>
    <t>Faixa</t>
  </si>
  <si>
    <t>Alíquota</t>
  </si>
  <si>
    <t>Receita Bruta em 12 Meses (em R$)</t>
  </si>
  <si>
    <t>1ª Faixa</t>
  </si>
  <si>
    <t>–</t>
  </si>
  <si>
    <t>Até 180.000,00</t>
  </si>
  <si>
    <t>2ª Faixa</t>
  </si>
  <si>
    <t>De 180.000,01 a 360.000,00</t>
  </si>
  <si>
    <t>3ª Faixa</t>
  </si>
  <si>
    <t>De 360.000,01 a 720.000,00</t>
  </si>
  <si>
    <t>4ª Faixa</t>
  </si>
  <si>
    <t>De 720.000,01 a 1.800.000,00</t>
  </si>
  <si>
    <t>5ª Faixa</t>
  </si>
  <si>
    <t>De 1.800.000,01 a 3.600.000,00</t>
  </si>
  <si>
    <t>6ª Faixa</t>
  </si>
  <si>
    <t>De 3.600.000,01 a 4.800.000,00</t>
  </si>
  <si>
    <t>CPP</t>
  </si>
  <si>
    <t>CSLL</t>
  </si>
  <si>
    <t>ICMS</t>
  </si>
  <si>
    <t>IRPJ</t>
  </si>
  <si>
    <t>Cofins</t>
  </si>
  <si>
    <t>PIS/Pasep</t>
  </si>
  <si>
    <t>Percentual de Repartição dos Tributos</t>
  </si>
  <si>
    <t>Produtos restantes</t>
  </si>
  <si>
    <t>Faturamento</t>
  </si>
  <si>
    <t>Total</t>
  </si>
  <si>
    <t>Imposto</t>
  </si>
  <si>
    <t>Economia mensal</t>
  </si>
  <si>
    <t>Economia anual</t>
  </si>
  <si>
    <t>Vendas anual</t>
  </si>
  <si>
    <t>Imposto anual</t>
  </si>
  <si>
    <t>Imposto mensal</t>
  </si>
  <si>
    <t>Indice</t>
  </si>
  <si>
    <t>Faturamento mensal</t>
  </si>
  <si>
    <t>Faturamento Monofásicos</t>
  </si>
  <si>
    <t>Memória de Cálculo - Economia tributária de PIS/COFINS nos produtos monofásicos</t>
  </si>
  <si>
    <t xml:space="preserve">Calculadora Tributária </t>
  </si>
  <si>
    <t>Economia de PIS/COFINS</t>
  </si>
  <si>
    <t>Fonte 2021: http://www8.receita.fazenda.gov.br/simplesnacional/Default.aspx</t>
  </si>
  <si>
    <t>Produtos Monofásicos</t>
  </si>
  <si>
    <t>Faturamento Mensal</t>
  </si>
  <si>
    <t>Preencha o valor total do seu faturamento mensal emitido de nota fiscal</t>
  </si>
  <si>
    <t>Preencha o valor total do seu faturamento mensal emitido de nota fiscal de produtos monofásicos*</t>
  </si>
  <si>
    <t xml:space="preserve">*Produtos monofásicos (Bebidas industrializadas como refrigerante, água, suco, cerveja, dentre outros. </t>
  </si>
  <si>
    <t>Além deles, produtos farmacêuticos, de higiene pessoal, combustíveis, gás de cozinha, pneus e peças de veículos.)</t>
  </si>
  <si>
    <t>Possível restituição (5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</si>
</sst>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0" fontId="0" fillId="0" borderId="0" xfId="0" applyNumberFormat="1"/>
    <xf numFmtId="0" fontId="2" fillId="0" borderId="0" xfId="0" applyFont="1"/>
    <xf numFmtId="0" fontId="2" fillId="5" borderId="0" xfId="0" applyFont="1" applyFill="1"/>
    <xf numFmtId="0" fontId="2" fillId="4" borderId="0" xfId="0" applyFont="1" applyFill="1"/>
    <xf numFmtId="164" fontId="0" fillId="0" borderId="0" xfId="0" applyNumberFormat="1"/>
    <xf numFmtId="0" fontId="1" fillId="6" borderId="0" xfId="0" applyFont="1" applyFill="1"/>
    <xf numFmtId="10" fontId="1" fillId="6" borderId="0" xfId="0" applyNumberFormat="1" applyFont="1" applyFill="1"/>
    <xf numFmtId="164" fontId="1" fillId="6" borderId="0" xfId="0" applyNumberFormat="1" applyFont="1" applyFill="1"/>
    <xf numFmtId="10" fontId="0" fillId="0" borderId="0" xfId="0" applyNumberFormat="1" applyFill="1"/>
    <xf numFmtId="164" fontId="2" fillId="7" borderId="0" xfId="0" applyNumberFormat="1" applyFont="1" applyFill="1"/>
    <xf numFmtId="164" fontId="0" fillId="0" borderId="0" xfId="0" applyNumberFormat="1" applyFill="1"/>
    <xf numFmtId="0" fontId="2" fillId="8" borderId="0" xfId="0" applyFont="1" applyFill="1"/>
    <xf numFmtId="0" fontId="2" fillId="9" borderId="0" xfId="0" applyFont="1" applyFill="1"/>
    <xf numFmtId="164" fontId="0" fillId="10" borderId="0" xfId="0" applyNumberFormat="1" applyFill="1"/>
    <xf numFmtId="164" fontId="2" fillId="10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Fill="1"/>
    <xf numFmtId="0" fontId="0" fillId="0" borderId="0" xfId="0" applyFill="1"/>
    <xf numFmtId="164" fontId="0" fillId="7" borderId="0" xfId="0" applyNumberFormat="1" applyFont="1" applyFill="1"/>
    <xf numFmtId="164" fontId="3" fillId="0" borderId="0" xfId="0" applyNumberFormat="1" applyFont="1" applyFill="1"/>
    <xf numFmtId="10" fontId="3" fillId="0" borderId="0" xfId="0" applyNumberFormat="1" applyFont="1" applyFill="1"/>
    <xf numFmtId="0" fontId="4" fillId="6" borderId="0" xfId="0" applyFont="1" applyFill="1"/>
    <xf numFmtId="164" fontId="5" fillId="3" borderId="0" xfId="0" applyNumberFormat="1" applyFont="1" applyFill="1"/>
    <xf numFmtId="164" fontId="6" fillId="3" borderId="0" xfId="0" applyNumberFormat="1" applyFont="1" applyFill="1"/>
    <xf numFmtId="0" fontId="7" fillId="2" borderId="0" xfId="0" applyFont="1" applyFill="1"/>
    <xf numFmtId="164" fontId="6" fillId="2" borderId="0" xfId="0" applyNumberFormat="1" applyFont="1" applyFill="1"/>
    <xf numFmtId="10" fontId="6" fillId="2" borderId="0" xfId="0" applyNumberFormat="1" applyFont="1" applyFill="1"/>
    <xf numFmtId="164" fontId="7" fillId="10" borderId="0" xfId="0" applyNumberFormat="1" applyFont="1" applyFill="1"/>
    <xf numFmtId="164" fontId="7" fillId="7" borderId="0" xfId="0" applyNumberFormat="1" applyFont="1" applyFill="1"/>
    <xf numFmtId="0" fontId="0" fillId="5" borderId="0" xfId="0" applyNumberFormat="1" applyFill="1"/>
    <xf numFmtId="164" fontId="5" fillId="8" borderId="0" xfId="0" applyNumberFormat="1" applyFont="1" applyFill="1"/>
    <xf numFmtId="164" fontId="6" fillId="8" borderId="0" xfId="0" applyNumberFormat="1" applyFont="1" applyFill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0" fontId="4" fillId="12" borderId="0" xfId="0" applyFont="1" applyFill="1"/>
    <xf numFmtId="0" fontId="4" fillId="11" borderId="0" xfId="0" applyFont="1" applyFill="1"/>
    <xf numFmtId="164" fontId="4" fillId="11" borderId="0" xfId="0" applyNumberFormat="1" applyFont="1" applyFill="1"/>
    <xf numFmtId="164" fontId="4" fillId="6" borderId="0" xfId="0" applyNumberFormat="1" applyFont="1" applyFill="1"/>
    <xf numFmtId="0" fontId="4" fillId="5" borderId="0" xfId="0" applyFont="1" applyFill="1"/>
    <xf numFmtId="164" fontId="4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66676</xdr:rowOff>
    </xdr:from>
    <xdr:to>
      <xdr:col>2</xdr:col>
      <xdr:colOff>412725</xdr:colOff>
      <xdr:row>2</xdr:row>
      <xdr:rowOff>257175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A8618A-A823-43B0-A793-DFDBB22A0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1" y="66676"/>
          <a:ext cx="1289024" cy="723899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6</xdr:row>
      <xdr:rowOff>9525</xdr:rowOff>
    </xdr:from>
    <xdr:to>
      <xdr:col>2</xdr:col>
      <xdr:colOff>476250</xdr:colOff>
      <xdr:row>7</xdr:row>
      <xdr:rowOff>0</xdr:rowOff>
    </xdr:to>
    <xdr:sp macro="" textlink="">
      <xdr:nvSpPr>
        <xdr:cNvPr id="4" name="Seta: para a Esquerda 3">
          <a:extLst>
            <a:ext uri="{FF2B5EF4-FFF2-40B4-BE49-F238E27FC236}">
              <a16:creationId xmlns:a16="http://schemas.microsoft.com/office/drawing/2014/main" id="{DEFDDB7A-73E3-451C-8A68-F3634DB36147}"/>
            </a:ext>
          </a:extLst>
        </xdr:cNvPr>
        <xdr:cNvSpPr/>
      </xdr:nvSpPr>
      <xdr:spPr>
        <a:xfrm>
          <a:off x="3333750" y="1266825"/>
          <a:ext cx="361950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123825</xdr:colOff>
      <xdr:row>10</xdr:row>
      <xdr:rowOff>0</xdr:rowOff>
    </xdr:from>
    <xdr:to>
      <xdr:col>2</xdr:col>
      <xdr:colOff>485775</xdr:colOff>
      <xdr:row>10</xdr:row>
      <xdr:rowOff>228600</xdr:rowOff>
    </xdr:to>
    <xdr:sp macro="" textlink="">
      <xdr:nvSpPr>
        <xdr:cNvPr id="5" name="Seta: para a Esquerda 4">
          <a:extLst>
            <a:ext uri="{FF2B5EF4-FFF2-40B4-BE49-F238E27FC236}">
              <a16:creationId xmlns:a16="http://schemas.microsoft.com/office/drawing/2014/main" id="{8C4361FD-A305-4E51-BF13-D3AB5C646C46}"/>
            </a:ext>
          </a:extLst>
        </xdr:cNvPr>
        <xdr:cNvSpPr/>
      </xdr:nvSpPr>
      <xdr:spPr>
        <a:xfrm>
          <a:off x="3343275" y="1876425"/>
          <a:ext cx="361950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352425</xdr:colOff>
      <xdr:row>14</xdr:row>
      <xdr:rowOff>38100</xdr:rowOff>
    </xdr:from>
    <xdr:to>
      <xdr:col>5</xdr:col>
      <xdr:colOff>430414</xdr:colOff>
      <xdr:row>22</xdr:row>
      <xdr:rowOff>101263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8614CCB-DE9D-446F-9E02-57DA9866A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3181350"/>
          <a:ext cx="2040139" cy="1730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26DA-10BA-4E99-8C8D-B17E11240250}">
  <dimension ref="A1:E31"/>
  <sheetViews>
    <sheetView showGridLines="0" tabSelected="1" workbookViewId="0">
      <selection activeCell="E2" sqref="E2"/>
    </sheetView>
  </sheetViews>
  <sheetFormatPr defaultRowHeight="15" x14ac:dyDescent="0.25"/>
  <cols>
    <col min="1" max="1" width="33.140625" customWidth="1"/>
    <col min="2" max="2" width="16.5703125" style="5" customWidth="1"/>
    <col min="3" max="3" width="16" style="5" customWidth="1"/>
    <col min="4" max="4" width="4.28515625" customWidth="1"/>
  </cols>
  <sheetData>
    <row r="1" spans="1:2" ht="21" x14ac:dyDescent="0.35">
      <c r="A1" s="33" t="s">
        <v>39</v>
      </c>
    </row>
    <row r="2" spans="1:2" ht="21" x14ac:dyDescent="0.35">
      <c r="A2" s="33" t="s">
        <v>40</v>
      </c>
    </row>
    <row r="3" spans="1:2" ht="21" x14ac:dyDescent="0.35">
      <c r="A3" s="33" t="s">
        <v>42</v>
      </c>
    </row>
    <row r="4" spans="1:2" ht="21" x14ac:dyDescent="0.35">
      <c r="A4" s="33"/>
    </row>
    <row r="5" spans="1:2" ht="21" x14ac:dyDescent="0.35">
      <c r="A5" s="33"/>
    </row>
    <row r="7" spans="1:2" ht="18.75" x14ac:dyDescent="0.3">
      <c r="A7" s="38" t="s">
        <v>43</v>
      </c>
      <c r="B7" s="23"/>
    </row>
    <row r="8" spans="1:2" x14ac:dyDescent="0.25">
      <c r="A8" s="20" t="s">
        <v>44</v>
      </c>
    </row>
    <row r="9" spans="1:2" x14ac:dyDescent="0.25">
      <c r="A9" s="20"/>
    </row>
    <row r="10" spans="1:2" x14ac:dyDescent="0.25">
      <c r="A10" s="20"/>
    </row>
    <row r="11" spans="1:2" ht="18.75" x14ac:dyDescent="0.3">
      <c r="A11" s="38" t="s">
        <v>37</v>
      </c>
      <c r="B11" s="24"/>
    </row>
    <row r="12" spans="1:2" x14ac:dyDescent="0.25">
      <c r="A12" s="20" t="s">
        <v>45</v>
      </c>
    </row>
    <row r="13" spans="1:2" x14ac:dyDescent="0.25">
      <c r="A13" s="20"/>
    </row>
    <row r="14" spans="1:2" x14ac:dyDescent="0.25">
      <c r="A14" s="20"/>
    </row>
    <row r="15" spans="1:2" x14ac:dyDescent="0.25">
      <c r="A15" s="2"/>
    </row>
    <row r="16" spans="1:2" ht="18.75" x14ac:dyDescent="0.3">
      <c r="A16" s="39" t="s">
        <v>30</v>
      </c>
      <c r="B16" s="40">
        <f>Cálculos!D16</f>
        <v>0</v>
      </c>
    </row>
    <row r="17" spans="1:5" x14ac:dyDescent="0.25">
      <c r="A17" s="2"/>
    </row>
    <row r="18" spans="1:5" x14ac:dyDescent="0.25">
      <c r="A18" s="2"/>
    </row>
    <row r="19" spans="1:5" ht="18.75" x14ac:dyDescent="0.3">
      <c r="A19" s="22" t="s">
        <v>31</v>
      </c>
      <c r="B19" s="41">
        <f>Cálculos!D17</f>
        <v>0</v>
      </c>
      <c r="E19" s="35"/>
    </row>
    <row r="20" spans="1:5" x14ac:dyDescent="0.25">
      <c r="A20" s="2"/>
    </row>
    <row r="21" spans="1:5" x14ac:dyDescent="0.25">
      <c r="A21" s="2"/>
    </row>
    <row r="22" spans="1:5" ht="18.75" x14ac:dyDescent="0.3">
      <c r="A22" s="42" t="s">
        <v>48</v>
      </c>
      <c r="B22" s="43">
        <f>B19*5</f>
        <v>0</v>
      </c>
    </row>
    <row r="23" spans="1:5" x14ac:dyDescent="0.25">
      <c r="A23" s="2"/>
    </row>
    <row r="24" spans="1:5" x14ac:dyDescent="0.25">
      <c r="A24" s="2"/>
    </row>
    <row r="25" spans="1:5" x14ac:dyDescent="0.25">
      <c r="A25" s="2"/>
    </row>
    <row r="26" spans="1:5" x14ac:dyDescent="0.25">
      <c r="A26" s="37" t="s">
        <v>46</v>
      </c>
    </row>
    <row r="27" spans="1:5" x14ac:dyDescent="0.25">
      <c r="A27" s="37" t="s">
        <v>47</v>
      </c>
    </row>
    <row r="28" spans="1:5" x14ac:dyDescent="0.25">
      <c r="A28" s="2"/>
    </row>
    <row r="29" spans="1:5" x14ac:dyDescent="0.25">
      <c r="A29" s="2"/>
    </row>
    <row r="30" spans="1:5" x14ac:dyDescent="0.25">
      <c r="A30" s="2"/>
    </row>
    <row r="31" spans="1:5" x14ac:dyDescent="0.25">
      <c r="A31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21E8F-F305-4119-94CB-C27A768A0124}">
  <dimension ref="A1:O24"/>
  <sheetViews>
    <sheetView showGridLines="0" workbookViewId="0">
      <selection activeCell="G20" sqref="G20"/>
    </sheetView>
  </sheetViews>
  <sheetFormatPr defaultRowHeight="15" x14ac:dyDescent="0.25"/>
  <cols>
    <col min="1" max="1" width="31.7109375" bestFit="1" customWidth="1"/>
    <col min="2" max="2" width="16.5703125" style="5" customWidth="1"/>
    <col min="3" max="3" width="10.42578125" style="1" customWidth="1"/>
    <col min="4" max="4" width="16" style="5" customWidth="1"/>
    <col min="5" max="5" width="4.28515625" customWidth="1"/>
    <col min="6" max="6" width="9.140625" customWidth="1"/>
    <col min="8" max="8" width="32.7109375" bestFit="1" customWidth="1"/>
    <col min="9" max="9" width="8.5703125" bestFit="1" customWidth="1"/>
  </cols>
  <sheetData>
    <row r="1" spans="1:15" ht="21" x14ac:dyDescent="0.35">
      <c r="A1" s="34" t="s">
        <v>38</v>
      </c>
    </row>
    <row r="4" spans="1:15" ht="18.75" x14ac:dyDescent="0.3">
      <c r="A4" s="22" t="s">
        <v>36</v>
      </c>
      <c r="B4" s="31">
        <f>Resultado!B7</f>
        <v>0</v>
      </c>
      <c r="C4" s="21"/>
      <c r="D4" s="20"/>
      <c r="F4" s="13" t="s">
        <v>2</v>
      </c>
      <c r="G4" s="13"/>
      <c r="H4" s="13"/>
      <c r="I4" s="13"/>
      <c r="J4" s="3" t="s">
        <v>25</v>
      </c>
      <c r="K4" s="3"/>
      <c r="L4" s="3"/>
      <c r="M4" s="3"/>
      <c r="N4" s="3"/>
      <c r="O4" s="3"/>
    </row>
    <row r="5" spans="1:15" ht="18.75" x14ac:dyDescent="0.3">
      <c r="A5" s="22" t="s">
        <v>37</v>
      </c>
      <c r="B5" s="32">
        <f>Resultado!B11</f>
        <v>0</v>
      </c>
      <c r="F5" s="12" t="s">
        <v>35</v>
      </c>
      <c r="G5" s="12" t="s">
        <v>3</v>
      </c>
      <c r="H5" s="12" t="s">
        <v>5</v>
      </c>
      <c r="I5" s="12" t="s">
        <v>4</v>
      </c>
      <c r="J5" s="4" t="s">
        <v>19</v>
      </c>
      <c r="K5" s="4" t="s">
        <v>20</v>
      </c>
      <c r="L5" s="4" t="s">
        <v>21</v>
      </c>
      <c r="M5" s="4" t="s">
        <v>22</v>
      </c>
      <c r="N5" s="4" t="s">
        <v>23</v>
      </c>
      <c r="O5" s="4" t="s">
        <v>24</v>
      </c>
    </row>
    <row r="6" spans="1:15" x14ac:dyDescent="0.25">
      <c r="A6" s="6" t="s">
        <v>3</v>
      </c>
      <c r="B6" s="30">
        <f>IF(B9&lt;=180000,1,IF(B9&lt;=360000,2,IF(B9&lt;=720000,3,IF(B9&lt;=1800000,4,IF(B9&lt;=3600000,5,IF(B9&lt;=4800000,6,"Acima do limite do Simples Nacional"))))))</f>
        <v>1</v>
      </c>
      <c r="F6" s="16">
        <v>1</v>
      </c>
      <c r="G6" s="2" t="s">
        <v>6</v>
      </c>
      <c r="H6" t="s">
        <v>8</v>
      </c>
      <c r="I6" s="1">
        <v>0.04</v>
      </c>
      <c r="J6" s="1">
        <v>0.41499999999999998</v>
      </c>
      <c r="K6" s="1">
        <v>3.5000000000000003E-2</v>
      </c>
      <c r="L6" s="1">
        <v>0.34</v>
      </c>
      <c r="M6" s="1">
        <v>5.5E-2</v>
      </c>
      <c r="N6" s="1">
        <v>0.12740000000000001</v>
      </c>
      <c r="O6" s="1">
        <v>2.76E-2</v>
      </c>
    </row>
    <row r="7" spans="1:15" x14ac:dyDescent="0.25">
      <c r="A7" s="6" t="s">
        <v>27</v>
      </c>
      <c r="B7" s="8" t="s">
        <v>28</v>
      </c>
      <c r="C7" s="7" t="s">
        <v>4</v>
      </c>
      <c r="D7" s="8" t="s">
        <v>29</v>
      </c>
      <c r="F7" s="16">
        <v>2</v>
      </c>
      <c r="G7" s="2" t="s">
        <v>9</v>
      </c>
      <c r="H7" t="s">
        <v>10</v>
      </c>
      <c r="I7" s="1">
        <v>7.2999999999999995E-2</v>
      </c>
      <c r="J7" s="1">
        <v>0.41499999999999998</v>
      </c>
      <c r="K7" s="1">
        <v>3.5000000000000003E-2</v>
      </c>
      <c r="L7" s="1">
        <v>0.34</v>
      </c>
      <c r="M7" s="1">
        <v>5.5E-2</v>
      </c>
      <c r="N7" s="1">
        <v>0.12740000000000001</v>
      </c>
      <c r="O7" s="1">
        <v>2.76E-2</v>
      </c>
    </row>
    <row r="8" spans="1:15" x14ac:dyDescent="0.25">
      <c r="A8" s="2" t="s">
        <v>0</v>
      </c>
      <c r="B8" s="11">
        <f>B4</f>
        <v>0</v>
      </c>
      <c r="C8" s="9">
        <f>IF(B6=1,I6,IF(B6=2,I7,IF(B6=3,I8,IF(B6=4,I9,IF(B6=5,I10,IF(B6=6,I11))))))</f>
        <v>0.04</v>
      </c>
      <c r="D8" s="14">
        <f>B8*C8</f>
        <v>0</v>
      </c>
      <c r="F8" s="16">
        <v>3</v>
      </c>
      <c r="G8" s="2" t="s">
        <v>11</v>
      </c>
      <c r="H8" t="s">
        <v>12</v>
      </c>
      <c r="I8" s="1">
        <v>9.5000000000000001E-2</v>
      </c>
      <c r="J8" s="1">
        <v>0.42</v>
      </c>
      <c r="K8" s="1">
        <v>3.5000000000000003E-2</v>
      </c>
      <c r="L8" s="1">
        <v>0.33500000000000002</v>
      </c>
      <c r="M8" s="1">
        <v>5.5E-2</v>
      </c>
      <c r="N8" s="1">
        <v>0.12740000000000001</v>
      </c>
      <c r="O8" s="1">
        <v>2.76E-2</v>
      </c>
    </row>
    <row r="9" spans="1:15" x14ac:dyDescent="0.25">
      <c r="A9" s="2" t="s">
        <v>32</v>
      </c>
      <c r="B9" s="11">
        <f>B8*12</f>
        <v>0</v>
      </c>
      <c r="C9" s="9">
        <f>C8</f>
        <v>0.04</v>
      </c>
      <c r="D9" s="19">
        <f>B9*C9</f>
        <v>0</v>
      </c>
      <c r="F9" s="16">
        <v>4</v>
      </c>
      <c r="G9" s="2" t="s">
        <v>13</v>
      </c>
      <c r="H9" t="s">
        <v>14</v>
      </c>
      <c r="I9" s="1">
        <v>0.107</v>
      </c>
      <c r="J9" s="1">
        <v>0.42</v>
      </c>
      <c r="K9" s="1">
        <v>3.5000000000000003E-2</v>
      </c>
      <c r="L9" s="1">
        <v>0.33500000000000002</v>
      </c>
      <c r="M9" s="1">
        <v>5.5E-2</v>
      </c>
      <c r="N9" s="1">
        <v>0.12740000000000001</v>
      </c>
      <c r="O9" s="1">
        <v>2.76E-2</v>
      </c>
    </row>
    <row r="10" spans="1:15" x14ac:dyDescent="0.25">
      <c r="A10" s="2"/>
      <c r="F10" s="16">
        <v>5</v>
      </c>
      <c r="G10" s="2" t="s">
        <v>15</v>
      </c>
      <c r="H10" t="s">
        <v>16</v>
      </c>
      <c r="I10" s="1">
        <v>0.14299999999999999</v>
      </c>
      <c r="J10" s="1">
        <v>0.42</v>
      </c>
      <c r="K10" s="1">
        <v>3.5000000000000003E-2</v>
      </c>
      <c r="L10" s="1">
        <v>0.33500000000000002</v>
      </c>
      <c r="M10" s="1">
        <v>5.5E-2</v>
      </c>
      <c r="N10" s="1">
        <v>0.12740000000000001</v>
      </c>
      <c r="O10" s="1">
        <v>2.76E-2</v>
      </c>
    </row>
    <row r="11" spans="1:15" x14ac:dyDescent="0.25">
      <c r="A11" s="2" t="s">
        <v>1</v>
      </c>
      <c r="B11" s="11">
        <f>B5</f>
        <v>0</v>
      </c>
      <c r="C11" s="1">
        <f>C8*(100%-(IF(B6=6,N11+O11,IF(B6=5,N10+O10,IF(B6=4,N9+O9,IF(B6=3,N8+O8,IF(B6=2,N7+O7,IF(B6=1,N6+O6))))))))</f>
        <v>3.3799999999999997E-2</v>
      </c>
      <c r="D11" s="5">
        <f>B11*C11</f>
        <v>0</v>
      </c>
      <c r="F11" s="16">
        <v>6</v>
      </c>
      <c r="G11" s="2" t="s">
        <v>17</v>
      </c>
      <c r="H11" t="s">
        <v>18</v>
      </c>
      <c r="I11" s="1">
        <v>0.19</v>
      </c>
      <c r="J11" s="1">
        <v>0.42099999999999999</v>
      </c>
      <c r="K11" s="1">
        <v>0.1</v>
      </c>
      <c r="L11" t="s">
        <v>7</v>
      </c>
      <c r="M11" s="1">
        <v>0.13500000000000001</v>
      </c>
      <c r="N11" s="1">
        <v>0.28270000000000001</v>
      </c>
      <c r="O11" s="1">
        <v>6.13E-2</v>
      </c>
    </row>
    <row r="12" spans="1:15" x14ac:dyDescent="0.25">
      <c r="A12" s="2" t="s">
        <v>26</v>
      </c>
      <c r="B12" s="5">
        <f>B8-B11</f>
        <v>0</v>
      </c>
      <c r="C12" s="1">
        <f>C8</f>
        <v>0.04</v>
      </c>
      <c r="D12" s="5">
        <f>B12*C12</f>
        <v>0</v>
      </c>
    </row>
    <row r="13" spans="1:15" x14ac:dyDescent="0.25">
      <c r="A13" s="2" t="s">
        <v>34</v>
      </c>
      <c r="D13" s="15">
        <f>D11+D12</f>
        <v>0</v>
      </c>
    </row>
    <row r="14" spans="1:15" x14ac:dyDescent="0.25">
      <c r="A14" s="2" t="s">
        <v>33</v>
      </c>
      <c r="D14" s="10">
        <f>D13*12</f>
        <v>0</v>
      </c>
      <c r="F14" s="17"/>
      <c r="G14" s="18"/>
    </row>
    <row r="15" spans="1:15" x14ac:dyDescent="0.25">
      <c r="A15" s="2"/>
      <c r="F15" s="17"/>
      <c r="G15" s="18"/>
    </row>
    <row r="16" spans="1:15" ht="18.75" x14ac:dyDescent="0.3">
      <c r="A16" s="25" t="s">
        <v>30</v>
      </c>
      <c r="B16" s="26"/>
      <c r="C16" s="27"/>
      <c r="D16" s="28">
        <f>D8-D13</f>
        <v>0</v>
      </c>
      <c r="F16" s="17"/>
      <c r="G16" s="18"/>
    </row>
    <row r="17" spans="1:12" ht="18.75" x14ac:dyDescent="0.3">
      <c r="A17" s="25" t="s">
        <v>31</v>
      </c>
      <c r="B17" s="26"/>
      <c r="C17" s="27"/>
      <c r="D17" s="29">
        <f>D9-D14</f>
        <v>0</v>
      </c>
      <c r="F17" s="17"/>
      <c r="G17" s="36" t="s">
        <v>41</v>
      </c>
      <c r="L17" s="1"/>
    </row>
    <row r="18" spans="1:12" x14ac:dyDescent="0.25">
      <c r="A18" s="2"/>
      <c r="F18" s="17"/>
      <c r="G18" s="18"/>
    </row>
    <row r="19" spans="1:12" x14ac:dyDescent="0.25">
      <c r="F19" s="17"/>
      <c r="G19" s="9"/>
    </row>
    <row r="20" spans="1:12" x14ac:dyDescent="0.25">
      <c r="A20" s="2"/>
      <c r="F20" s="17"/>
      <c r="G20" s="18"/>
    </row>
    <row r="21" spans="1:12" x14ac:dyDescent="0.25">
      <c r="A21" s="2"/>
      <c r="F21" s="2"/>
    </row>
    <row r="22" spans="1:12" x14ac:dyDescent="0.25">
      <c r="A22" s="2"/>
    </row>
    <row r="23" spans="1:12" x14ac:dyDescent="0.25">
      <c r="A23" s="2"/>
    </row>
    <row r="24" spans="1:12" x14ac:dyDescent="0.25">
      <c r="A24" s="2"/>
    </row>
  </sheetData>
  <pageMargins left="0.511811024" right="0.511811024" top="0.78740157499999996" bottom="0.78740157499999996" header="0.31496062000000002" footer="0.3149606200000000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</vt:lpstr>
      <vt:lpstr>Cálculos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Veloso - Mentalistas Tecnologia</dc:creator>
  <cp:lastModifiedBy>Vinicius Luciano Rodrigues de Carvalho</cp:lastModifiedBy>
  <cp:lastPrinted>2022-01-06T13:41:34Z</cp:lastPrinted>
  <dcterms:created xsi:type="dcterms:W3CDTF">2022-01-03T20:18:05Z</dcterms:created>
  <dcterms:modified xsi:type="dcterms:W3CDTF">2022-01-06T13:42:15Z</dcterms:modified>
</cp:coreProperties>
</file>